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itian\Desktop\"/>
    </mc:Choice>
  </mc:AlternateContent>
  <bookViews>
    <workbookView xWindow="0" yWindow="0" windowWidth="17970" windowHeight="9270"/>
  </bookViews>
  <sheets>
    <sheet name="计算器" sheetId="1" r:id="rId1"/>
    <sheet name="嵌套" sheetId="2" state="hidden" r:id="rId2"/>
  </sheets>
  <calcPr calcId="191029"/>
</workbook>
</file>

<file path=xl/calcChain.xml><?xml version="1.0" encoding="utf-8"?>
<calcChain xmlns="http://schemas.openxmlformats.org/spreadsheetml/2006/main">
  <c r="G12" i="1" l="1"/>
  <c r="F21" i="1"/>
  <c r="D7" i="1"/>
  <c r="C4" i="2"/>
  <c r="D10" i="2"/>
  <c r="B10" i="2"/>
  <c r="G7" i="2"/>
  <c r="F7" i="2"/>
  <c r="D7" i="2"/>
  <c r="C7" i="2"/>
  <c r="G6" i="2"/>
  <c r="F6" i="2"/>
  <c r="D6" i="2"/>
  <c r="C6" i="2"/>
  <c r="G5" i="2"/>
  <c r="F5" i="2"/>
  <c r="D5" i="2"/>
  <c r="C5" i="2"/>
  <c r="G4" i="2"/>
  <c r="F4" i="2"/>
  <c r="D4" i="2"/>
  <c r="G3" i="2"/>
  <c r="F3" i="2"/>
  <c r="D3" i="2"/>
  <c r="C3" i="2"/>
  <c r="G2" i="2"/>
  <c r="F2" i="2"/>
  <c r="D2" i="2"/>
  <c r="C2" i="2"/>
  <c r="G21" i="1"/>
  <c r="D17" i="1"/>
  <c r="D19" i="1" s="1"/>
  <c r="G15" i="1" s="1"/>
  <c r="D12" i="1"/>
  <c r="G13" i="1" s="1"/>
  <c r="G11" i="1"/>
  <c r="D11" i="1"/>
  <c r="D13" i="1" s="1"/>
  <c r="G14" i="1" s="1"/>
  <c r="G10" i="1"/>
  <c r="D8" i="1"/>
  <c r="D6" i="1"/>
  <c r="G16" i="1" l="1"/>
  <c r="D18" i="1"/>
</calcChain>
</file>

<file path=xl/sharedStrings.xml><?xml version="1.0" encoding="utf-8"?>
<sst xmlns="http://schemas.openxmlformats.org/spreadsheetml/2006/main" count="50" uniqueCount="48">
  <si>
    <t>DataWorks独享资源组计算器</t>
  </si>
  <si>
    <r>
      <rPr>
        <b/>
        <sz val="12"/>
        <color theme="1"/>
        <rFont val="微软雅黑"/>
        <family val="2"/>
        <charset val="134"/>
      </rPr>
      <t>使用说明：</t>
    </r>
    <r>
      <rPr>
        <sz val="12"/>
        <color theme="1"/>
        <rFont val="微软雅黑"/>
        <family val="2"/>
        <charset val="134"/>
      </rPr>
      <t xml:space="preserve">
本计算器为参考数据，以最终实际运行情况及账单金额为准。
文档中的变量是您需要填写的数值，其他数值会根据您填写的数据进行预估。
如果您需要购买独享资源组，请注意：
</t>
    </r>
    <r>
      <rPr>
        <sz val="12"/>
        <color rgb="FFFF0000"/>
        <rFont val="微软雅黑"/>
        <family val="2"/>
        <charset val="134"/>
      </rPr>
      <t>购买Region必须与所属Region相同</t>
    </r>
    <r>
      <rPr>
        <sz val="12"/>
        <color theme="1"/>
        <rFont val="微软雅黑"/>
        <family val="2"/>
        <charset val="134"/>
      </rPr>
      <t xml:space="preserve">
为了保证高可用，尽量按照最低配拆分购买</t>
    </r>
  </si>
  <si>
    <t>费用计算器-独享调度资源</t>
  </si>
  <si>
    <r>
      <rPr>
        <sz val="12"/>
        <color theme="1"/>
        <rFont val="微软雅黑"/>
        <family val="2"/>
        <charset val="134"/>
      </rPr>
      <t>所需保障实例数量</t>
    </r>
    <r>
      <rPr>
        <sz val="12"/>
        <color rgb="FFFF0000"/>
        <rFont val="微软雅黑"/>
        <family val="2"/>
        <charset val="134"/>
      </rPr>
      <t>（计算类）（必填）</t>
    </r>
  </si>
  <si>
    <r>
      <rPr>
        <sz val="12"/>
        <color theme="1"/>
        <rFont val="微软雅黑"/>
        <family val="2"/>
        <charset val="134"/>
      </rPr>
      <t>需要同时运行的实例数</t>
    </r>
    <r>
      <rPr>
        <sz val="12"/>
        <color rgb="FFFF0000"/>
        <rFont val="微软雅黑"/>
        <family val="2"/>
        <charset val="134"/>
      </rPr>
      <t>（计算类）</t>
    </r>
    <r>
      <rPr>
        <sz val="12"/>
        <color theme="1"/>
        <rFont val="微软雅黑"/>
        <family val="2"/>
        <charset val="134"/>
      </rPr>
      <t>：</t>
    </r>
  </si>
  <si>
    <r>
      <rPr>
        <sz val="12"/>
        <color theme="1"/>
        <rFont val="微软雅黑"/>
        <family val="2"/>
        <charset val="134"/>
      </rPr>
      <t>日常任务</t>
    </r>
    <r>
      <rPr>
        <sz val="12"/>
        <color rgb="FFFF0000"/>
        <rFont val="微软雅黑"/>
        <family val="2"/>
        <charset val="134"/>
      </rPr>
      <t>（计算类）</t>
    </r>
    <r>
      <rPr>
        <sz val="12"/>
        <color theme="1"/>
        <rFont val="微软雅黑"/>
        <family val="2"/>
        <charset val="134"/>
      </rPr>
      <t>运行时长</t>
    </r>
    <r>
      <rPr>
        <sz val="12"/>
        <color rgb="FFFF0000"/>
        <rFont val="微软雅黑"/>
        <family val="2"/>
        <charset val="134"/>
      </rPr>
      <t>（必填）</t>
    </r>
    <r>
      <rPr>
        <sz val="12"/>
        <rFont val="微软雅黑"/>
        <family val="2"/>
        <charset val="134"/>
      </rPr>
      <t>：</t>
    </r>
    <r>
      <rPr>
        <sz val="12"/>
        <color rgb="FF333333"/>
        <rFont val="微软雅黑"/>
        <family val="2"/>
        <charset val="134"/>
      </rPr>
      <t xml:space="preserve">
</t>
    </r>
    <r>
      <rPr>
        <sz val="12"/>
        <color theme="1"/>
        <rFont val="微软雅黑"/>
        <family val="2"/>
        <charset val="134"/>
      </rPr>
      <t>（例如平均30分钟/实例，填30）</t>
    </r>
  </si>
  <si>
    <t>推荐购买台数：
（以4c8g杭州为例）</t>
  </si>
  <si>
    <r>
      <rPr>
        <sz val="12"/>
        <color theme="1"/>
        <rFont val="微软雅黑"/>
        <family val="2"/>
        <charset val="134"/>
      </rPr>
      <t>期望任务完成时间</t>
    </r>
    <r>
      <rPr>
        <sz val="12"/>
        <color rgb="FFFF0000"/>
        <rFont val="微软雅黑"/>
        <family val="2"/>
        <charset val="134"/>
      </rPr>
      <t>（必填）</t>
    </r>
    <r>
      <rPr>
        <sz val="12"/>
        <color rgb="FF333333"/>
        <rFont val="微软雅黑"/>
        <family val="2"/>
        <charset val="134"/>
      </rPr>
      <t xml:space="preserve">：
</t>
    </r>
    <r>
      <rPr>
        <sz val="12"/>
        <color theme="1"/>
        <rFont val="微软雅黑"/>
        <family val="2"/>
        <charset val="134"/>
      </rPr>
      <t>（例如0：00-5：00则为5小时，填5）</t>
    </r>
  </si>
  <si>
    <t>预估独享调度资源月费用：
（以4c8g杭州为例）</t>
  </si>
  <si>
    <t>如果仅需计算独享调度费用，请将独享数据集成、独享数据服务费用计算器变量都设为0</t>
  </si>
  <si>
    <t>费用计算器-独享数据集成资源</t>
  </si>
  <si>
    <t>预估按量付费（调度）费用
以华东1（杭州），30天为基础</t>
  </si>
  <si>
    <r>
      <rPr>
        <sz val="12"/>
        <color theme="1"/>
        <rFont val="微软雅黑"/>
        <family val="2"/>
        <charset val="134"/>
      </rPr>
      <t>所需保障实例数量</t>
    </r>
    <r>
      <rPr>
        <sz val="12"/>
        <color rgb="FFFF0000"/>
        <rFont val="微软雅黑"/>
        <family val="2"/>
        <charset val="134"/>
      </rPr>
      <t>（同步类）（必填）</t>
    </r>
  </si>
  <si>
    <t>需要同时运行的实例数：</t>
  </si>
  <si>
    <t>预估按量付费（数据集成）费用
以华东1（杭州），30天为基础</t>
  </si>
  <si>
    <r>
      <rPr>
        <sz val="12"/>
        <color theme="1"/>
        <rFont val="微软雅黑"/>
        <family val="2"/>
        <charset val="134"/>
      </rPr>
      <t>每个实例并发线程数</t>
    </r>
    <r>
      <rPr>
        <sz val="12"/>
        <color rgb="FFFF0000"/>
        <rFont val="微软雅黑"/>
        <family val="2"/>
        <charset val="134"/>
      </rPr>
      <t>（必填）</t>
    </r>
    <r>
      <rPr>
        <sz val="12"/>
        <color rgb="FF333333"/>
        <rFont val="微软雅黑"/>
        <family val="2"/>
        <charset val="134"/>
      </rPr>
      <t>：</t>
    </r>
  </si>
  <si>
    <t>预估按量付费（数据服务）费用
以华北2（北京），30天为基础</t>
  </si>
  <si>
    <r>
      <rPr>
        <sz val="12"/>
        <color theme="1"/>
        <rFont val="微软雅黑"/>
        <family val="2"/>
        <charset val="134"/>
      </rPr>
      <t>日常任务</t>
    </r>
    <r>
      <rPr>
        <sz val="12"/>
        <color rgb="FFFF0000"/>
        <rFont val="微软雅黑"/>
        <family val="2"/>
        <charset val="134"/>
      </rPr>
      <t>（同步类）</t>
    </r>
    <r>
      <rPr>
        <sz val="12"/>
        <color theme="1"/>
        <rFont val="微软雅黑"/>
        <family val="2"/>
        <charset val="134"/>
      </rPr>
      <t>运行时长</t>
    </r>
    <r>
      <rPr>
        <sz val="12"/>
        <color rgb="FFFF0000"/>
        <rFont val="微软雅黑"/>
        <family val="2"/>
        <charset val="134"/>
      </rPr>
      <t>（必填）</t>
    </r>
    <r>
      <rPr>
        <sz val="12"/>
        <rFont val="微软雅黑"/>
        <family val="2"/>
        <charset val="134"/>
      </rPr>
      <t>：</t>
    </r>
    <r>
      <rPr>
        <sz val="12"/>
        <color rgb="FF333333"/>
        <rFont val="微软雅黑"/>
        <family val="2"/>
        <charset val="134"/>
      </rPr>
      <t xml:space="preserve">
</t>
    </r>
    <r>
      <rPr>
        <sz val="12"/>
        <color theme="1"/>
        <rFont val="微软雅黑"/>
        <family val="2"/>
        <charset val="134"/>
      </rPr>
      <t>（例如平均30分钟/实例，填30）</t>
    </r>
  </si>
  <si>
    <t>预估独享数据集成资源月费用：
（以4c8g杭州为例）</t>
  </si>
  <si>
    <t>预估独享调度费用</t>
  </si>
  <si>
    <t>预估独享数据集成费用</t>
  </si>
  <si>
    <t>如果仅需计算独享数据集成费用，请将独享调度、独享数据服务费用计算器变量都设为0</t>
  </si>
  <si>
    <t>预估独享数据服务费用</t>
  </si>
  <si>
    <t>费用计算器-独享数据服务资源</t>
  </si>
  <si>
    <t>总费用节省率</t>
  </si>
  <si>
    <r>
      <t>单个API所需保障每秒请求次数</t>
    </r>
    <r>
      <rPr>
        <sz val="12"/>
        <color rgb="FFFF0000"/>
        <rFont val="微软雅黑"/>
        <family val="2"/>
        <charset val="134"/>
      </rPr>
      <t>（计算类）（必填）</t>
    </r>
  </si>
  <si>
    <r>
      <t>需要保障的每秒请求次数</t>
    </r>
    <r>
      <rPr>
        <sz val="12"/>
        <color rgb="FFFF0000"/>
        <rFont val="微软雅黑"/>
        <family val="2"/>
        <charset val="134"/>
      </rPr>
      <t>（计算类）</t>
    </r>
    <r>
      <rPr>
        <sz val="12"/>
        <color theme="1"/>
        <rFont val="微软雅黑"/>
        <family val="2"/>
        <charset val="134"/>
      </rPr>
      <t>：</t>
    </r>
  </si>
  <si>
    <r>
      <t>需要并发调用的API数目</t>
    </r>
    <r>
      <rPr>
        <sz val="12"/>
        <color rgb="FFFF0000"/>
        <rFont val="微软雅黑"/>
        <family val="2"/>
        <charset val="134"/>
      </rPr>
      <t>（计算类）（必填）</t>
    </r>
    <r>
      <rPr>
        <sz val="12"/>
        <color theme="1"/>
        <rFont val="微软雅黑"/>
        <family val="2"/>
        <charset val="134"/>
      </rPr>
      <t>：</t>
    </r>
  </si>
  <si>
    <t>推荐购买个数：
（以api.s1.small北京为例）</t>
  </si>
  <si>
    <r>
      <t>API调用的平均响应时长</t>
    </r>
    <r>
      <rPr>
        <sz val="12"/>
        <color rgb="FFFF0000"/>
        <rFont val="微软雅黑"/>
        <family val="2"/>
        <charset val="134"/>
      </rPr>
      <t>（计算类）（必填）</t>
    </r>
    <r>
      <rPr>
        <sz val="12"/>
        <color theme="1"/>
        <rFont val="微软雅黑"/>
        <family val="2"/>
        <charset val="134"/>
      </rPr>
      <t>：
（例如平均响应时长为100ms，填100）</t>
    </r>
  </si>
  <si>
    <t>预估独享数据服务资源组月费用：
（以api.s1.small北京为例）</t>
  </si>
  <si>
    <r>
      <t>日常API调用高峰时间段</t>
    </r>
    <r>
      <rPr>
        <sz val="12"/>
        <color rgb="FFFF0000"/>
        <rFont val="微软雅黑"/>
        <family val="2"/>
        <charset val="134"/>
      </rPr>
      <t>（计算类）（必填）</t>
    </r>
    <r>
      <rPr>
        <sz val="12"/>
        <color theme="1"/>
        <rFont val="微软雅黑"/>
        <family val="2"/>
        <charset val="134"/>
      </rPr>
      <t>：
（例如8：00-12：00则为4小时，填4）</t>
    </r>
  </si>
  <si>
    <t>如果仅需计算独享数据服务费用，请将独享调度、独享数据集成费用计算器变量都设为0</t>
  </si>
  <si>
    <t>、、、、、、、、、</t>
  </si>
  <si>
    <t>G10</t>
  </si>
  <si>
    <t>G11</t>
  </si>
  <si>
    <t>1-10</t>
  </si>
  <si>
    <t>11-500</t>
  </si>
  <si>
    <t>501-5000</t>
  </si>
  <si>
    <t>5001-20000</t>
  </si>
  <si>
    <t>20001-50000</t>
  </si>
  <si>
    <t>50001-120000</t>
  </si>
  <si>
    <t>G12</t>
  </si>
  <si>
    <t>&lt;=1000000</t>
  </si>
  <si>
    <t>&gt;1000000</t>
  </si>
  <si>
    <t>G13</t>
  </si>
  <si>
    <t>&lt;=40000 GB*S</t>
  </si>
  <si>
    <t>&gt;40000 GB*S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</si>
</sst>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 x14ac:knownFonts="1">
    <font>
      <sz val="12"/>
      <color theme="1"/>
      <name val="等线"/>
      <charset val="134"/>
      <scheme val="minor"/>
    </font>
    <font>
      <sz val="12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2"/>
      <color rgb="FF333333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color theme="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9"/>
      <name val="等线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>
      <alignment vertical="center"/>
    </xf>
    <xf numFmtId="10" fontId="1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0" zoomScale="85" zoomScaleNormal="85" workbookViewId="0">
      <selection activeCell="F12" sqref="F12"/>
    </sheetView>
  </sheetViews>
  <sheetFormatPr defaultColWidth="10.875" defaultRowHeight="17.25" x14ac:dyDescent="0.25"/>
  <cols>
    <col min="1" max="1" width="47.5" style="4" customWidth="1"/>
    <col min="2" max="2" width="10.375" style="5" customWidth="1"/>
    <col min="3" max="3" width="32" style="4" customWidth="1"/>
    <col min="4" max="4" width="10.625" style="5" customWidth="1"/>
    <col min="5" max="5" width="10.875" style="4"/>
    <col min="6" max="6" width="36.5" style="4" customWidth="1"/>
    <col min="7" max="7" width="40" style="4" customWidth="1"/>
    <col min="8" max="8" width="10.875" style="4"/>
    <col min="9" max="9" width="24.625" style="4" customWidth="1"/>
    <col min="10" max="10" width="12.125" style="4" customWidth="1"/>
    <col min="11" max="16384" width="10.875" style="4"/>
  </cols>
  <sheetData>
    <row r="1" spans="1:7" ht="24.75" x14ac:dyDescent="0.25">
      <c r="A1" s="23" t="s">
        <v>0</v>
      </c>
      <c r="B1" s="23"/>
      <c r="C1" s="23"/>
      <c r="D1" s="23"/>
      <c r="E1" s="23"/>
      <c r="F1" s="23"/>
      <c r="G1" s="23"/>
    </row>
    <row r="2" spans="1:7" x14ac:dyDescent="0.25">
      <c r="A2" s="21" t="s">
        <v>1</v>
      </c>
      <c r="B2" s="22"/>
      <c r="C2" s="22"/>
      <c r="D2" s="22"/>
      <c r="E2" s="22"/>
      <c r="F2" s="22"/>
      <c r="G2" s="22"/>
    </row>
    <row r="3" spans="1:7" x14ac:dyDescent="0.25">
      <c r="A3" s="22"/>
      <c r="B3" s="22"/>
      <c r="C3" s="22"/>
      <c r="D3" s="22"/>
      <c r="E3" s="22"/>
      <c r="F3" s="22"/>
      <c r="G3" s="22"/>
    </row>
    <row r="4" spans="1:7" ht="75.95" customHeight="1" x14ac:dyDescent="0.25">
      <c r="A4" s="22"/>
      <c r="B4" s="22"/>
      <c r="C4" s="22"/>
      <c r="D4" s="22"/>
      <c r="E4" s="22"/>
      <c r="F4" s="22"/>
      <c r="G4" s="22"/>
    </row>
    <row r="5" spans="1:7" ht="22.5" x14ac:dyDescent="0.25">
      <c r="A5" s="24" t="s">
        <v>2</v>
      </c>
      <c r="B5" s="24"/>
      <c r="C5" s="24"/>
      <c r="D5" s="24"/>
    </row>
    <row r="6" spans="1:7" x14ac:dyDescent="0.25">
      <c r="A6" s="6" t="s">
        <v>3</v>
      </c>
      <c r="B6" s="7">
        <v>8703</v>
      </c>
      <c r="C6" s="6" t="s">
        <v>4</v>
      </c>
      <c r="D6" s="7">
        <f>IFERROR((B6*B7)/(B8*60),0)</f>
        <v>58.02</v>
      </c>
    </row>
    <row r="7" spans="1:7" ht="34.5" x14ac:dyDescent="0.25">
      <c r="A7" s="8" t="s">
        <v>5</v>
      </c>
      <c r="B7" s="7">
        <v>2</v>
      </c>
      <c r="C7" s="9" t="s">
        <v>6</v>
      </c>
      <c r="D7" s="10">
        <f>ROUNDUP(D6/16,0)</f>
        <v>4</v>
      </c>
    </row>
    <row r="8" spans="1:7" ht="34.5" x14ac:dyDescent="0.25">
      <c r="A8" s="8" t="s">
        <v>7</v>
      </c>
      <c r="B8" s="7">
        <v>5</v>
      </c>
      <c r="C8" s="9" t="s">
        <v>8</v>
      </c>
      <c r="D8" s="10">
        <f>ROUNDUP(D6/16,0)*492.5</f>
        <v>1970</v>
      </c>
    </row>
    <row r="9" spans="1:7" x14ac:dyDescent="0.25">
      <c r="A9" s="20" t="s">
        <v>9</v>
      </c>
      <c r="B9" s="20"/>
      <c r="C9" s="20"/>
      <c r="D9" s="20"/>
      <c r="F9" s="14" t="b">
        <v>1</v>
      </c>
    </row>
    <row r="10" spans="1:7" ht="34.5" x14ac:dyDescent="0.25">
      <c r="A10" s="19" t="s">
        <v>10</v>
      </c>
      <c r="B10" s="19"/>
      <c r="C10" s="19"/>
      <c r="D10" s="19"/>
      <c r="F10" s="9" t="s">
        <v>11</v>
      </c>
      <c r="G10" s="15">
        <f>VLOOKUP(F9,嵌套!C2:D7,2,)</f>
        <v>4500</v>
      </c>
    </row>
    <row r="11" spans="1:7" ht="34.5" x14ac:dyDescent="0.25">
      <c r="A11" s="11" t="s">
        <v>12</v>
      </c>
      <c r="B11" s="7">
        <v>123</v>
      </c>
      <c r="C11" s="6" t="s">
        <v>13</v>
      </c>
      <c r="D11" s="7">
        <f>IFERROR((B11*B13)/(B14*60),0)</f>
        <v>0.51249999999999996</v>
      </c>
      <c r="F11" s="9" t="s">
        <v>14</v>
      </c>
      <c r="G11" s="15">
        <f>VLOOKUP(F9,嵌套!F2:G7,2,0)</f>
        <v>29.7</v>
      </c>
    </row>
    <row r="12" spans="1:7" ht="34.5" x14ac:dyDescent="0.25">
      <c r="A12" s="11" t="s">
        <v>15</v>
      </c>
      <c r="B12" s="7">
        <v>2</v>
      </c>
      <c r="C12" s="9" t="s">
        <v>8</v>
      </c>
      <c r="D12" s="10">
        <f>ROUNDUP(D11/16,0)*492.5</f>
        <v>492.5</v>
      </c>
      <c r="F12" s="9" t="s">
        <v>16</v>
      </c>
      <c r="G12" s="16">
        <f>(B17*B18*60*60*B20*30-1000000)*VLOOKUP(F21,嵌套!C9:D10,2)+(B17*B18*B19*60*60*B20*30*4/1000-400000)*VLOOKUP(G21,嵌套!C12:D13,2)</f>
        <v>913.17</v>
      </c>
    </row>
    <row r="13" spans="1:7" ht="34.5" x14ac:dyDescent="0.25">
      <c r="A13" s="8" t="s">
        <v>17</v>
      </c>
      <c r="B13" s="7">
        <v>3</v>
      </c>
      <c r="C13" s="9" t="s">
        <v>18</v>
      </c>
      <c r="D13" s="10">
        <f>ROUNDUP((D11*B12)/8,0)*492.5</f>
        <v>492.5</v>
      </c>
      <c r="F13" s="6" t="s">
        <v>19</v>
      </c>
      <c r="G13" s="6">
        <f>D12+D8</f>
        <v>2462.5</v>
      </c>
    </row>
    <row r="14" spans="1:7" ht="34.5" x14ac:dyDescent="0.25">
      <c r="A14" s="8" t="s">
        <v>7</v>
      </c>
      <c r="B14" s="7">
        <v>12</v>
      </c>
      <c r="C14" s="9"/>
      <c r="D14" s="7"/>
      <c r="F14" s="6" t="s">
        <v>20</v>
      </c>
      <c r="G14" s="6">
        <f>D13</f>
        <v>492.5</v>
      </c>
    </row>
    <row r="15" spans="1:7" x14ac:dyDescent="0.25">
      <c r="A15" s="20" t="s">
        <v>21</v>
      </c>
      <c r="B15" s="20"/>
      <c r="C15" s="20"/>
      <c r="D15" s="20"/>
      <c r="F15" s="6" t="s">
        <v>22</v>
      </c>
      <c r="G15" s="17">
        <f>D19</f>
        <v>820</v>
      </c>
    </row>
    <row r="16" spans="1:7" ht="22.5" x14ac:dyDescent="0.25">
      <c r="A16" s="19" t="s">
        <v>23</v>
      </c>
      <c r="B16" s="19"/>
      <c r="C16" s="19"/>
      <c r="D16" s="19"/>
      <c r="F16" s="6" t="s">
        <v>24</v>
      </c>
      <c r="G16" s="18">
        <f>((G10+G11)-(G14+G13))/(G10+G11)</f>
        <v>0.34763891648453538</v>
      </c>
    </row>
    <row r="17" spans="1:7" x14ac:dyDescent="0.25">
      <c r="A17" s="6" t="s">
        <v>25</v>
      </c>
      <c r="B17" s="7">
        <v>5</v>
      </c>
      <c r="C17" s="6" t="s">
        <v>26</v>
      </c>
      <c r="D17" s="7">
        <f>IFERROR((B17*B18),0)</f>
        <v>500</v>
      </c>
    </row>
    <row r="18" spans="1:7" ht="34.5" x14ac:dyDescent="0.25">
      <c r="A18" s="6" t="s">
        <v>27</v>
      </c>
      <c r="B18" s="7">
        <v>100</v>
      </c>
      <c r="C18" s="12" t="s">
        <v>28</v>
      </c>
      <c r="D18" s="10">
        <f>ROUNDUP((D17/500),0)</f>
        <v>1</v>
      </c>
    </row>
    <row r="19" spans="1:7" ht="34.5" x14ac:dyDescent="0.25">
      <c r="A19" s="12" t="s">
        <v>29</v>
      </c>
      <c r="B19" s="7">
        <v>5</v>
      </c>
      <c r="C19" s="12" t="s">
        <v>30</v>
      </c>
      <c r="D19" s="10">
        <f>ROUNDUP((D17/500),0)*820</f>
        <v>820</v>
      </c>
    </row>
    <row r="20" spans="1:7" ht="34.5" x14ac:dyDescent="0.25">
      <c r="A20" s="12" t="s">
        <v>31</v>
      </c>
      <c r="B20" s="7">
        <v>5</v>
      </c>
      <c r="C20" s="12"/>
      <c r="D20" s="13"/>
    </row>
    <row r="21" spans="1:7" x14ac:dyDescent="0.25">
      <c r="A21" s="20" t="s">
        <v>32</v>
      </c>
      <c r="B21" s="20"/>
      <c r="C21" s="20"/>
      <c r="D21" s="20"/>
      <c r="F21" s="14" t="b">
        <f>IF((B17*B18*60*60*24*30-1000000)&lt;=0,FALSE,TRUE)</f>
        <v>1</v>
      </c>
      <c r="G21" s="14" t="b">
        <f>IF((B17*B18*60*60*24*30*100*4/1000-400000)&lt;=0,FALSE,TRUE)</f>
        <v>1</v>
      </c>
    </row>
    <row r="47" spans="2:2" x14ac:dyDescent="0.25">
      <c r="B47" s="5" t="s">
        <v>33</v>
      </c>
    </row>
  </sheetData>
  <mergeCells count="8">
    <mergeCell ref="A16:D16"/>
    <mergeCell ref="A21:D21"/>
    <mergeCell ref="A2:G4"/>
    <mergeCell ref="A1:G1"/>
    <mergeCell ref="A5:D5"/>
    <mergeCell ref="A9:D9"/>
    <mergeCell ref="A10:D10"/>
    <mergeCell ref="A15:D15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10" sqref="B10"/>
    </sheetView>
  </sheetViews>
  <sheetFormatPr defaultColWidth="8.875" defaultRowHeight="15.75" x14ac:dyDescent="0.25"/>
  <cols>
    <col min="1" max="1" width="13.5" customWidth="1"/>
    <col min="2" max="2" width="10.625" customWidth="1"/>
    <col min="3" max="3" width="11" customWidth="1"/>
    <col min="4" max="4" width="13.875"/>
    <col min="8" max="8" width="11.5" customWidth="1"/>
    <col min="11" max="11" width="11.5" customWidth="1"/>
  </cols>
  <sheetData>
    <row r="1" spans="1:7" x14ac:dyDescent="0.25">
      <c r="B1" s="25" t="s">
        <v>34</v>
      </c>
      <c r="C1" s="25"/>
      <c r="D1" s="25"/>
      <c r="E1" s="25" t="s">
        <v>35</v>
      </c>
      <c r="F1" s="25"/>
      <c r="G1" s="25"/>
    </row>
    <row r="2" spans="1:7" x14ac:dyDescent="0.25">
      <c r="A2" s="1" t="s">
        <v>36</v>
      </c>
      <c r="B2">
        <v>0</v>
      </c>
      <c r="C2" t="b">
        <f>IF(AND((计算器!B6+计算器!B11)&gt;=1,(计算器!B6+计算器!B11)&lt;=10),TRUE)</f>
        <v>0</v>
      </c>
      <c r="D2" s="2">
        <f t="shared" ref="D2:D7" si="0">B2*30</f>
        <v>0</v>
      </c>
      <c r="E2">
        <v>0</v>
      </c>
      <c r="F2" t="b">
        <f>IF(AND((计算器!B11*计算器!B12)&gt;=1,(计算器!B11*计算器!B12)&lt;=10),TRUE)</f>
        <v>0</v>
      </c>
      <c r="G2" s="2">
        <f t="shared" ref="G2:G7" si="1">E2*30</f>
        <v>0</v>
      </c>
    </row>
    <row r="3" spans="1:7" x14ac:dyDescent="0.25">
      <c r="A3" t="s">
        <v>37</v>
      </c>
      <c r="B3">
        <v>0.99</v>
      </c>
      <c r="C3" t="b">
        <f>IF(AND((计算器!B6+计算器!B11)&gt;=11,(计算器!B6+计算器!B11)&lt;=500),TRUE)</f>
        <v>0</v>
      </c>
      <c r="D3" s="2">
        <f t="shared" si="0"/>
        <v>29.7</v>
      </c>
      <c r="E3">
        <v>0.99</v>
      </c>
      <c r="F3" t="b">
        <f>IF(AND((计算器!B11*计算器!B12)&gt;=11,(计算器!B11*计算器!B12)&lt;=500),TRUE)</f>
        <v>1</v>
      </c>
      <c r="G3" s="2">
        <f t="shared" si="1"/>
        <v>29.7</v>
      </c>
    </row>
    <row r="4" spans="1:7" x14ac:dyDescent="0.25">
      <c r="A4" t="s">
        <v>38</v>
      </c>
      <c r="B4">
        <v>60</v>
      </c>
      <c r="C4" t="b">
        <f>IF(AND((计算器!B6+计算器!B11)&gt;=501,(计算器!B6+计算器!B11)&lt;=5000),TRUE)</f>
        <v>0</v>
      </c>
      <c r="D4" s="2">
        <f t="shared" si="0"/>
        <v>1800</v>
      </c>
      <c r="E4">
        <v>6</v>
      </c>
      <c r="F4" t="b">
        <f>IF(AND((计算器!B11*计算器!B12)&gt;=501,(计算器!B11*计算器!B12)&lt;=5000),TRUE)</f>
        <v>0</v>
      </c>
      <c r="G4" s="2">
        <f t="shared" si="1"/>
        <v>180</v>
      </c>
    </row>
    <row r="5" spans="1:7" x14ac:dyDescent="0.25">
      <c r="A5" t="s">
        <v>39</v>
      </c>
      <c r="B5">
        <v>150</v>
      </c>
      <c r="C5" t="b">
        <f>IF(AND((计算器!B6+计算器!B11)&gt;=5001,(计算器!B6+计算器!B11)&lt;=20000),TRUE)</f>
        <v>1</v>
      </c>
      <c r="D5" s="2">
        <f t="shared" si="0"/>
        <v>4500</v>
      </c>
      <c r="E5">
        <v>20</v>
      </c>
      <c r="F5" t="b">
        <f>IF(AND((计算器!B11*计算器!B12)&gt;=5001,(计算器!B11*计算器!B12)&lt;=20000),TRUE)</f>
        <v>0</v>
      </c>
      <c r="G5" s="2">
        <f t="shared" si="1"/>
        <v>600</v>
      </c>
    </row>
    <row r="6" spans="1:7" x14ac:dyDescent="0.25">
      <c r="A6" t="s">
        <v>40</v>
      </c>
      <c r="B6">
        <v>270</v>
      </c>
      <c r="C6" t="b">
        <f>IF(AND((计算器!B6+计算器!B11)&gt;=20001,(计算器!B6+计算器!B11)&lt;=50000),TRUE)</f>
        <v>0</v>
      </c>
      <c r="D6" s="2">
        <f t="shared" si="0"/>
        <v>8100</v>
      </c>
      <c r="E6">
        <v>50</v>
      </c>
      <c r="F6" t="b">
        <f>IF(AND((计算器!B11*计算器!B12)&gt;=20001,(计算器!B11*计算器!B12)&lt;=50000),TRUE)</f>
        <v>0</v>
      </c>
      <c r="G6" s="2">
        <f t="shared" si="1"/>
        <v>1500</v>
      </c>
    </row>
    <row r="7" spans="1:7" x14ac:dyDescent="0.25">
      <c r="A7" t="s">
        <v>41</v>
      </c>
      <c r="B7">
        <v>600</v>
      </c>
      <c r="C7" t="b">
        <f>IF(AND((计算器!B6+计算器!B11)&gt;=50001,(计算器!B6+计算器!B11)&lt;=120000),TRUE)</f>
        <v>0</v>
      </c>
      <c r="D7" s="2">
        <f t="shared" si="0"/>
        <v>18000</v>
      </c>
      <c r="E7">
        <v>100</v>
      </c>
      <c r="F7" t="b">
        <f>IF(AND((计算器!B11*计算器!B12)&gt;=50001,(计算器!B11*计算器!B12)&lt;=120000),TRUE)</f>
        <v>0</v>
      </c>
      <c r="G7" s="2">
        <f t="shared" si="1"/>
        <v>3000</v>
      </c>
    </row>
    <row r="8" spans="1:7" x14ac:dyDescent="0.25">
      <c r="B8" s="25" t="s">
        <v>42</v>
      </c>
      <c r="C8" s="25"/>
      <c r="D8" s="25"/>
    </row>
    <row r="9" spans="1:7" x14ac:dyDescent="0.25">
      <c r="A9" t="s">
        <v>43</v>
      </c>
      <c r="B9">
        <v>0</v>
      </c>
      <c r="C9" t="b">
        <v>0</v>
      </c>
      <c r="D9" s="3">
        <v>0</v>
      </c>
    </row>
    <row r="10" spans="1:7" x14ac:dyDescent="0.25">
      <c r="A10" t="s">
        <v>44</v>
      </c>
      <c r="B10">
        <f>1.33/1000000</f>
        <v>1.33E-6</v>
      </c>
      <c r="C10" t="b">
        <v>1</v>
      </c>
      <c r="D10" s="3">
        <f>1.33/1000000</f>
        <v>1.33E-6</v>
      </c>
    </row>
    <row r="11" spans="1:7" x14ac:dyDescent="0.25">
      <c r="B11" s="25" t="s">
        <v>45</v>
      </c>
      <c r="C11" s="25"/>
      <c r="D11" s="25"/>
    </row>
    <row r="12" spans="1:7" x14ac:dyDescent="0.25">
      <c r="A12" t="s">
        <v>46</v>
      </c>
      <c r="B12">
        <v>0</v>
      </c>
      <c r="C12" t="b">
        <v>0</v>
      </c>
      <c r="D12" s="3">
        <v>0</v>
      </c>
    </row>
    <row r="13" spans="1:7" x14ac:dyDescent="0.25">
      <c r="A13" t="s">
        <v>47</v>
      </c>
      <c r="B13">
        <v>1.1108E-4</v>
      </c>
      <c r="C13" t="b">
        <v>1</v>
      </c>
      <c r="D13" s="3">
        <v>1.1108E-4</v>
      </c>
    </row>
  </sheetData>
  <mergeCells count="4">
    <mergeCell ref="B1:D1"/>
    <mergeCell ref="E1:G1"/>
    <mergeCell ref="B8:D8"/>
    <mergeCell ref="B11:D11"/>
  </mergeCells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计算器</vt:lpstr>
      <vt:lpstr>嵌套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leitian</cp:lastModifiedBy>
  <dcterms:created xsi:type="dcterms:W3CDTF">2019-12-26T00:53:00Z</dcterms:created>
  <dcterms:modified xsi:type="dcterms:W3CDTF">2021-04-23T06:19:39Z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2052-2.4.0.3944</vt:lpwstr>
  </property>
</Properties>
</file>